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5320" windowHeight="12330"/>
  </bookViews>
  <sheets>
    <sheet name="1" sheetId="1" r:id="rId1"/>
  </sheets>
  <definedNames>
    <definedName name="_xlnm.Print_Titles" localSheetId="0">'1'!$8:$9</definedName>
    <definedName name="_xlnm.Print_Area" localSheetId="0">'1'!$A$1:$N$63</definedName>
  </definedNames>
  <calcPr calcId="145621"/>
</workbook>
</file>

<file path=xl/calcChain.xml><?xml version="1.0" encoding="utf-8"?>
<calcChain xmlns="http://schemas.openxmlformats.org/spreadsheetml/2006/main">
  <c r="K31" i="1" l="1"/>
  <c r="J31" i="1"/>
  <c r="I31" i="1"/>
  <c r="K30" i="1"/>
  <c r="J30" i="1"/>
  <c r="I30" i="1" l="1"/>
  <c r="K29" i="1"/>
  <c r="J29" i="1"/>
  <c r="I29" i="1"/>
  <c r="M47" i="1" l="1"/>
  <c r="M48" i="1"/>
  <c r="M49" i="1"/>
  <c r="M50" i="1"/>
  <c r="M51" i="1"/>
  <c r="M52" i="1"/>
  <c r="M53" i="1"/>
  <c r="M54" i="1"/>
  <c r="M55" i="1"/>
  <c r="M56" i="1"/>
  <c r="M33" i="1" l="1"/>
  <c r="M34" i="1"/>
  <c r="L33" i="1"/>
  <c r="L34" i="1"/>
  <c r="L32" i="1" l="1"/>
  <c r="J20" i="1"/>
  <c r="I13" i="1" l="1"/>
  <c r="J13" i="1"/>
  <c r="K13" i="1"/>
  <c r="L13" i="1" l="1"/>
  <c r="M32" i="1"/>
  <c r="K28" i="1"/>
  <c r="K27" i="1" s="1"/>
  <c r="J28" i="1"/>
  <c r="J27" i="1" s="1"/>
  <c r="I28" i="1"/>
  <c r="I27" i="1" s="1"/>
  <c r="J12" i="1" l="1"/>
  <c r="M46" i="1"/>
  <c r="L46" i="1"/>
  <c r="L47" i="1" l="1"/>
  <c r="L49" i="1"/>
  <c r="L51" i="1"/>
  <c r="L52" i="1"/>
  <c r="L53" i="1"/>
  <c r="L54" i="1"/>
  <c r="L55" i="1"/>
  <c r="L56" i="1"/>
  <c r="L48" i="1"/>
  <c r="J57" i="1"/>
  <c r="K57" i="1"/>
  <c r="I57" i="1"/>
  <c r="N49" i="1" l="1"/>
  <c r="N47" i="1"/>
  <c r="N52" i="1"/>
  <c r="N56" i="1"/>
  <c r="N48" i="1"/>
  <c r="N53" i="1"/>
  <c r="N46" i="1"/>
  <c r="N50" i="1"/>
  <c r="N54" i="1"/>
  <c r="N51" i="1"/>
  <c r="N55" i="1"/>
  <c r="M57" i="1"/>
  <c r="L57" i="1"/>
  <c r="L16" i="1"/>
  <c r="N57" i="1" l="1"/>
  <c r="G13" i="1"/>
  <c r="H13" i="1"/>
  <c r="G20" i="1"/>
  <c r="H20" i="1"/>
  <c r="G28" i="1"/>
  <c r="G27" i="1" s="1"/>
  <c r="H28" i="1"/>
  <c r="H27" i="1" s="1"/>
  <c r="K38" i="1"/>
  <c r="I38" i="1"/>
  <c r="E37" i="1"/>
  <c r="D37" i="1"/>
  <c r="D36" i="1" s="1"/>
  <c r="C37" i="1"/>
  <c r="C36" i="1" s="1"/>
  <c r="D35" i="1"/>
  <c r="C35" i="1"/>
  <c r="D34" i="1"/>
  <c r="D33" i="1"/>
  <c r="E33" i="1"/>
  <c r="E26" i="1"/>
  <c r="D26" i="1"/>
  <c r="C26" i="1"/>
  <c r="D24" i="1"/>
  <c r="D23" i="1"/>
  <c r="E22" i="1"/>
  <c r="D22" i="1"/>
  <c r="C22" i="1"/>
  <c r="E15" i="1"/>
  <c r="D15" i="1"/>
  <c r="D14" i="1"/>
  <c r="C14" i="1"/>
  <c r="J39" i="1" l="1"/>
  <c r="J59" i="1" s="1"/>
  <c r="G12" i="1"/>
  <c r="G39" i="1" s="1"/>
  <c r="I37" i="1"/>
  <c r="C33" i="1"/>
  <c r="H12" i="1"/>
  <c r="H39" i="1" s="1"/>
  <c r="D16" i="1"/>
  <c r="D18" i="1"/>
  <c r="C23" i="1"/>
  <c r="L38" i="1"/>
  <c r="M38" i="1"/>
  <c r="M22" i="1"/>
  <c r="L22" i="1"/>
  <c r="D30" i="1"/>
  <c r="E34" i="1"/>
  <c r="L15" i="1"/>
  <c r="D29" i="1"/>
  <c r="C18" i="1"/>
  <c r="D31" i="1"/>
  <c r="D17" i="1"/>
  <c r="E14" i="1"/>
  <c r="C34" i="1"/>
  <c r="E35" i="1"/>
  <c r="C25" i="1"/>
  <c r="D21" i="1"/>
  <c r="D25" i="1"/>
  <c r="C15" i="1"/>
  <c r="M15" i="1" s="1"/>
  <c r="E18" i="1"/>
  <c r="E29" i="1"/>
  <c r="C29" i="1"/>
  <c r="E30" i="1"/>
  <c r="C31" i="1"/>
  <c r="E36" i="1"/>
  <c r="K37" i="1"/>
  <c r="E31" i="1"/>
  <c r="E25" i="1"/>
  <c r="C30" i="1"/>
  <c r="D13" i="1" l="1"/>
  <c r="K20" i="1"/>
  <c r="L20" i="1" s="1"/>
  <c r="E23" i="1"/>
  <c r="E16" i="1"/>
  <c r="M16" i="1"/>
  <c r="M25" i="1"/>
  <c r="L25" i="1"/>
  <c r="M31" i="1"/>
  <c r="L31" i="1"/>
  <c r="D28" i="1"/>
  <c r="D27" i="1" s="1"/>
  <c r="E24" i="1"/>
  <c r="M23" i="1"/>
  <c r="L23" i="1"/>
  <c r="M37" i="1"/>
  <c r="L37" i="1"/>
  <c r="M30" i="1"/>
  <c r="L30" i="1"/>
  <c r="M18" i="1"/>
  <c r="L18" i="1"/>
  <c r="M14" i="1"/>
  <c r="L14" i="1"/>
  <c r="E17" i="1"/>
  <c r="D20" i="1"/>
  <c r="C16" i="1"/>
  <c r="C24" i="1"/>
  <c r="C28" i="1"/>
  <c r="E21" i="1"/>
  <c r="C21" i="1"/>
  <c r="E28" i="1"/>
  <c r="C17" i="1"/>
  <c r="D12" i="1" l="1"/>
  <c r="D39" i="1" s="1"/>
  <c r="K12" i="1"/>
  <c r="K39" i="1" s="1"/>
  <c r="I20" i="1"/>
  <c r="I12" i="1" s="1"/>
  <c r="M29" i="1"/>
  <c r="L29" i="1"/>
  <c r="E13" i="1"/>
  <c r="M17" i="1"/>
  <c r="L17" i="1"/>
  <c r="M24" i="1"/>
  <c r="L24" i="1"/>
  <c r="C20" i="1"/>
  <c r="C13" i="1"/>
  <c r="E20" i="1"/>
  <c r="E27" i="1"/>
  <c r="C27" i="1"/>
  <c r="N19" i="1" l="1"/>
  <c r="N35" i="1"/>
  <c r="K59" i="1"/>
  <c r="L12" i="1"/>
  <c r="I39" i="1"/>
  <c r="I59" i="1" s="1"/>
  <c r="M12" i="1"/>
  <c r="M20" i="1"/>
  <c r="M28" i="1"/>
  <c r="L28" i="1"/>
  <c r="M13" i="1"/>
  <c r="N21" i="1"/>
  <c r="M21" i="1"/>
  <c r="L21" i="1"/>
  <c r="E12" i="1"/>
  <c r="E39" i="1" s="1"/>
  <c r="C12" i="1"/>
  <c r="M39" i="1" l="1"/>
  <c r="N13" i="1"/>
  <c r="N28" i="1"/>
  <c r="N27" i="1"/>
  <c r="M27" i="1"/>
  <c r="L27" i="1"/>
  <c r="N32" i="1"/>
  <c r="N33" i="1"/>
  <c r="N38" i="1"/>
  <c r="N22" i="1"/>
  <c r="N15" i="1"/>
  <c r="N26" i="1"/>
  <c r="N36" i="1"/>
  <c r="N30" i="1"/>
  <c r="N14" i="1"/>
  <c r="N16" i="1"/>
  <c r="N25" i="1"/>
  <c r="N34" i="1"/>
  <c r="N18" i="1"/>
  <c r="N37" i="1"/>
  <c r="N31" i="1"/>
  <c r="N23" i="1"/>
  <c r="N12" i="1"/>
  <c r="N17" i="1"/>
  <c r="N24" i="1"/>
  <c r="N29" i="1"/>
  <c r="L39" i="1"/>
  <c r="N20" i="1"/>
  <c r="C39" i="1"/>
</calcChain>
</file>

<file path=xl/sharedStrings.xml><?xml version="1.0" encoding="utf-8"?>
<sst xmlns="http://schemas.openxmlformats.org/spreadsheetml/2006/main" count="122" uniqueCount="94">
  <si>
    <t>Единица измерения: тыс. руб.</t>
  </si>
  <si>
    <t>Наименование доходов</t>
  </si>
  <si>
    <t>Уточненный план на год</t>
  </si>
  <si>
    <t>Кассовый план за отчетный период</t>
  </si>
  <si>
    <t>Исполнение с начала года</t>
  </si>
  <si>
    <t>Коды бюджетной классификации Российской Федерации</t>
  </si>
  <si>
    <t>2016 год</t>
  </si>
  <si>
    <t>Исполнено</t>
  </si>
  <si>
    <t>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</si>
  <si>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</si>
  <si>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</si>
  <si>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</si>
  <si>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</si>
  <si>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Налоги на товары (работы, услуги), 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</si>
  <si>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</si>
  <si>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</si>
  <si>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</si>
  <si>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</si>
  <si>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</si>
  <si>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Государственная пошлина</t>
  </si>
  <si>
    <t>000 1 08 00000 00 0000 000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</si>
  <si>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</si>
  <si>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</si>
  <si>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</si>
  <si>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Платежи при пользовании природными ресурсами</t>
  </si>
  <si>
    <t>000 1 12 00000 00 0000 000</t>
  </si>
  <si>
    <t>Доходы от оказания платных услуг (работ) и компенсации затрат государства</t>
  </si>
  <si>
    <t>000 1 13 00000 00 0000 000</t>
  </si>
  <si>
    <t>Доходы от продажи материальных и нематериальных активов</t>
  </si>
  <si>
    <t>000 1 14 00000 00 0000 000</t>
  </si>
  <si>
    <t>Штрафы, санкции, возмещение ущерба</t>
  </si>
  <si>
    <t>000 1 16 00000 00 0000 000</t>
  </si>
  <si>
    <t xml:space="preserve">Прочие неналоговые доходы 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</si>
  <si>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</si>
  <si>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</si>
  <si>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</si>
  <si>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</si>
  <si>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</si>
  <si>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</si>
  <si>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</si>
  <si>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r>
      <t xml:space="preserve">Субсидии бюджетам </t>
    </r>
    <r>
      <rPr>
        <sz val="10"/>
        <color indexed="8"/>
        <rFont val="Times New Roman"/>
        <family val="1"/>
        <charset val="204"/>
      </rPr>
      <t>бюджетной системы</t>
    </r>
    <r>
      <rPr>
        <sz val="10"/>
        <rFont val="Times New Roman"/>
        <family val="1"/>
        <charset val="204"/>
      </rPr>
      <t xml:space="preserve"> Российской Федерации (межбюджетные субсидии)</t>
    </r>
  </si>
  <si>
    <t>000 2 02 20000 00 0000 151</t>
  </si>
  <si>
    <t>Субвенции бюджетам субъектов Российской Федерации и муниципальных образований</t>
  </si>
  <si>
    <t>000 2 02 03000 00 0000 151</t>
  </si>
  <si>
    <t>Иные межбюджетные трансферты</t>
  </si>
  <si>
    <t>000 2 02 04000 00 0000 151</t>
  </si>
  <si>
    <t>17,6</t>
  </si>
  <si>
    <t>Безвозмездные поступления от негосударственных организаций</t>
  </si>
  <si>
    <t>000 2 04 00000 00 0000 180</t>
  </si>
  <si>
    <t xml:space="preserve">Прочие безвозмездные поступления </t>
  </si>
  <si>
    <t>000 2 07 00000 00 0000 180</t>
  </si>
  <si>
    <t>000 2 18 00000 00 0000 180</t>
  </si>
  <si>
    <t>Возврат остатков субсидий, субвенций и иных межбюджетных трансфертов, имеющих целевое назначение прошлых лет</t>
  </si>
  <si>
    <t>000 2 19 00000 00 0000 151</t>
  </si>
  <si>
    <t>Возрат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</si>
  <si>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000 2 1900000 04 0000 151</t>
  </si>
  <si>
    <t>Возрат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</si>
  <si>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000 2 1960010 04 0000 151</t>
  </si>
  <si>
    <t>ИТОГО ДОХОДОВ</t>
  </si>
  <si>
    <t>% исполнения к кассовому плану</t>
  </si>
  <si>
    <t>% исполнения к годовому плану</t>
  </si>
  <si>
    <t>Удель-ный вес</t>
  </si>
  <si>
    <t xml:space="preserve">Наименование </t>
  </si>
  <si>
    <t>Раздел</t>
  </si>
  <si>
    <t>Освоение бюджетных ассигнований  по разделам и подразделам, классификации расходов бюджета</t>
  </si>
  <si>
    <t>Общегосударственные вопросы</t>
  </si>
  <si>
    <t>01</t>
  </si>
  <si>
    <t>Национальная безопасность и правоохранительная деятельность</t>
  </si>
  <si>
    <t>03</t>
  </si>
  <si>
    <t>Национальная экономика</t>
  </si>
  <si>
    <t>04</t>
  </si>
  <si>
    <t>Жилищно-коммунальное хозяйство</t>
  </si>
  <si>
    <t>05</t>
  </si>
  <si>
    <t>Охрана окружающей среды</t>
  </si>
  <si>
    <t>06</t>
  </si>
  <si>
    <t>Образование</t>
  </si>
  <si>
    <t>07</t>
  </si>
  <si>
    <t>Культура и кинематография</t>
  </si>
  <si>
    <t>08</t>
  </si>
  <si>
    <t>Социальная политика</t>
  </si>
  <si>
    <t>10</t>
  </si>
  <si>
    <t>Физическая культура и спорт</t>
  </si>
  <si>
    <t>11</t>
  </si>
  <si>
    <t>Средства массовой информации</t>
  </si>
  <si>
    <t>12</t>
  </si>
  <si>
    <t>Обслуживание государственного и муниципального долга</t>
  </si>
  <si>
    <t>13</t>
  </si>
  <si>
    <t>ВСЕГО РАСХОДОВ</t>
  </si>
  <si>
    <t>Доходы бюджетов бюджетной системы РФ от возврата бюджетами бюджетной системы РФ и организациями остатков субсидий, субвенций и иных межбюджетных трансфертов, имеющих целевое назначение, прошлых лет</t>
  </si>
  <si>
    <t>Дефицит(-)/Профицит(+)</t>
  </si>
  <si>
    <t>000 1 09 00000 00 0000 000</t>
  </si>
  <si>
    <t>Задолженность и перерасчеты по отмененным налогам, сборам и иным обязательным платежам</t>
  </si>
  <si>
    <t>Анализ исполнения бюджета ЗАТО г. Североморск за 1 квартал 2019 года</t>
  </si>
  <si>
    <t>в том числе 1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</si>
</sst>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</font>
    <font>
      <sz val="10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indexed="8"/>
      <name val="Times New Roman"/>
      <family val="1"/>
      <charset val="204"/>
    </font>
    <font>
      <b/>
      <sz val="10"/>
      <color rgb="FF000000"/>
      <name val="Arial Cyr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" fontId="6" fillId="0" borderId="7">
      <alignment horizontal="right" shrinkToFit="1"/>
    </xf>
    <xf numFmtId="49" fontId="8" fillId="0" borderId="9">
      <alignment horizontal="center" vertical="top" shrinkToFit="1"/>
    </xf>
    <xf numFmtId="0" fontId="8" fillId="0" borderId="9">
      <alignment horizontal="left" vertical="top" wrapText="1"/>
    </xf>
    <xf numFmtId="4" fontId="10" fillId="3" borderId="9">
      <alignment horizontal="right" vertical="top" shrinkToFit="1"/>
    </xf>
  </cellStyleXfs>
  <cellXfs count="86">
    <xf numFmtId="0" fontId="0" fillId="0" borderId="0" xfId="0"/>
    <xf numFmtId="0" fontId="1" fillId="2" borderId="0" xfId="0" applyFont="1" applyFill="1" applyAlignment="1">
      <alignment horizontal="right"/>
    </xf>
    <xf numFmtId="4" fontId="1" fillId="2" borderId="0" xfId="0" applyNumberFormat="1" applyFont="1" applyFill="1"/>
    <xf numFmtId="0" fontId="1" fillId="2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1" fillId="2" borderId="0" xfId="0" applyFont="1" applyFill="1" applyAlignment="1">
      <alignment horizontal="center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4" fontId="4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vertical="center"/>
    </xf>
    <xf numFmtId="164" fontId="1" fillId="2" borderId="6" xfId="0" applyNumberFormat="1" applyFont="1" applyFill="1" applyBorder="1" applyAlignment="1">
      <alignment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4" fontId="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164" fontId="3" fillId="2" borderId="6" xfId="0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164" fontId="3" fillId="2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vertical="center"/>
    </xf>
    <xf numFmtId="49" fontId="7" fillId="2" borderId="9" xfId="2" applyNumberFormat="1" applyFont="1" applyFill="1" applyAlignment="1" applyProtection="1">
      <alignment horizontal="center" vertical="center" shrinkToFit="1"/>
    </xf>
    <xf numFmtId="4" fontId="3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7" fillId="2" borderId="9" xfId="3" applyNumberFormat="1" applyFont="1" applyFill="1" applyAlignment="1" applyProtection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4" fontId="3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/>
    </xf>
    <xf numFmtId="49" fontId="3" fillId="2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right" vertical="center"/>
    </xf>
    <xf numFmtId="164" fontId="3" fillId="2" borderId="3" xfId="0" applyNumberFormat="1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164" fontId="3" fillId="2" borderId="3" xfId="0" applyNumberFormat="1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vertical="center"/>
    </xf>
    <xf numFmtId="164" fontId="1" fillId="2" borderId="3" xfId="0" applyNumberFormat="1" applyFont="1" applyFill="1" applyBorder="1" applyAlignment="1">
      <alignment vertical="center" wrapText="1"/>
    </xf>
    <xf numFmtId="164" fontId="1" fillId="0" borderId="0" xfId="0" applyNumberFormat="1" applyFont="1" applyFill="1"/>
    <xf numFmtId="2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3" xfId="0" applyFont="1" applyFill="1" applyBorder="1"/>
    <xf numFmtId="2" fontId="11" fillId="0" borderId="3" xfId="0" applyNumberFormat="1" applyFont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Alignment="1">
      <alignment vertical="center"/>
    </xf>
    <xf numFmtId="165" fontId="1" fillId="0" borderId="3" xfId="0" applyNumberFormat="1" applyFont="1" applyFill="1" applyBorder="1" applyAlignment="1">
      <alignment vertical="center"/>
    </xf>
    <xf numFmtId="4" fontId="12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vertical="center"/>
    </xf>
    <xf numFmtId="164" fontId="3" fillId="2" borderId="6" xfId="0" applyNumberFormat="1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164" fontId="7" fillId="2" borderId="9" xfId="2" applyNumberFormat="1" applyFont="1" applyFill="1" applyAlignment="1" applyProtection="1">
      <alignment horizontal="center" vertical="center" shrinkToFit="1"/>
    </xf>
    <xf numFmtId="164" fontId="12" fillId="0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5">
    <cellStyle name="xl29" xfId="2"/>
    <cellStyle name="xl39" xfId="3"/>
    <cellStyle name="xl40" xfId="4"/>
    <cellStyle name="xl5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B1:P78"/>
  <sheetViews>
    <sheetView tabSelected="1" topLeftCell="A8" zoomScale="110" zoomScaleNormal="110" zoomScaleSheetLayoutView="100" workbookViewId="0">
      <pane ySplit="4" topLeftCell="A33" activePane="bottomLeft" state="frozen"/>
      <selection activeCell="A8" sqref="A8"/>
      <selection pane="bottomLeft" activeCell="K57" sqref="K57"/>
    </sheetView>
  </sheetViews>
  <sheetFormatPr defaultRowHeight="16.5" customHeight="1" x14ac:dyDescent="0.2"/>
  <cols>
    <col min="1" max="1" width="3.5703125" style="5" customWidth="1"/>
    <col min="2" max="2" width="64.7109375" style="3" customWidth="1"/>
    <col min="3" max="3" width="16.28515625" style="6" hidden="1" customWidth="1"/>
    <col min="4" max="4" width="15.140625" style="6" hidden="1" customWidth="1"/>
    <col min="5" max="5" width="15.85546875" style="6" hidden="1" customWidth="1"/>
    <col min="6" max="6" width="26.42578125" style="3" customWidth="1"/>
    <col min="7" max="7" width="14.5703125" style="3" hidden="1" customWidth="1"/>
    <col min="8" max="8" width="13.140625" style="3" hidden="1" customWidth="1"/>
    <col min="9" max="9" width="15" style="4" customWidth="1"/>
    <col min="10" max="10" width="13.28515625" style="62" customWidth="1"/>
    <col min="11" max="11" width="13.42578125" style="62" customWidth="1"/>
    <col min="12" max="12" width="14.28515625" style="3" customWidth="1"/>
    <col min="13" max="13" width="14.7109375" style="5" customWidth="1"/>
    <col min="14" max="14" width="9.85546875" style="5" customWidth="1"/>
    <col min="15" max="16384" width="9.140625" style="5"/>
  </cols>
  <sheetData>
    <row r="1" spans="2:16" ht="9.75" hidden="1" customHeight="1" x14ac:dyDescent="0.2">
      <c r="B1" s="66"/>
      <c r="C1" s="66"/>
      <c r="D1" s="1"/>
      <c r="E1" s="2"/>
    </row>
    <row r="2" spans="2:16" ht="16.5" hidden="1" customHeight="1" x14ac:dyDescent="0.2">
      <c r="B2" s="66"/>
      <c r="C2" s="66"/>
      <c r="D2" s="1"/>
      <c r="E2" s="2"/>
      <c r="I2" s="42"/>
      <c r="J2" s="63"/>
      <c r="K2" s="63"/>
      <c r="M2" s="3"/>
    </row>
    <row r="3" spans="2:16" ht="0.75" hidden="1" customHeight="1" x14ac:dyDescent="0.2">
      <c r="B3" s="66"/>
      <c r="C3" s="66"/>
      <c r="D3" s="1"/>
      <c r="E3" s="2"/>
      <c r="I3" s="42"/>
      <c r="J3" s="63"/>
      <c r="K3" s="63"/>
      <c r="M3" s="3"/>
    </row>
    <row r="4" spans="2:16" ht="16.5" hidden="1" customHeight="1" x14ac:dyDescent="0.2">
      <c r="B4" s="66"/>
      <c r="C4" s="66"/>
      <c r="D4" s="1"/>
      <c r="E4" s="2"/>
      <c r="I4" s="42"/>
      <c r="J4" s="63"/>
      <c r="K4" s="63"/>
      <c r="M4" s="3"/>
    </row>
    <row r="5" spans="2:16" ht="16.5" hidden="1" customHeight="1" x14ac:dyDescent="0.2">
      <c r="B5" s="66"/>
      <c r="C5" s="66"/>
      <c r="D5" s="1"/>
      <c r="E5" s="2"/>
      <c r="I5" s="42"/>
      <c r="J5" s="63"/>
      <c r="K5" s="63"/>
      <c r="M5" s="3"/>
    </row>
    <row r="6" spans="2:16" ht="16.5" hidden="1" customHeight="1" x14ac:dyDescent="0.2">
      <c r="B6" s="66"/>
      <c r="C6" s="66"/>
      <c r="D6" s="1"/>
      <c r="E6" s="2"/>
      <c r="I6" s="42"/>
      <c r="J6" s="63"/>
      <c r="K6" s="63"/>
      <c r="M6" s="3"/>
    </row>
    <row r="7" spans="2:16" ht="16.5" hidden="1" customHeight="1" x14ac:dyDescent="0.2">
      <c r="B7" s="1"/>
      <c r="I7" s="42"/>
      <c r="J7" s="63"/>
      <c r="K7" s="63"/>
      <c r="M7" s="3"/>
    </row>
    <row r="8" spans="2:16" ht="21" customHeight="1" x14ac:dyDescent="0.2">
      <c r="B8" s="80" t="s">
        <v>92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</row>
    <row r="9" spans="2:16" ht="18.75" customHeight="1" x14ac:dyDescent="0.2">
      <c r="B9" s="67" t="s">
        <v>0</v>
      </c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</row>
    <row r="10" spans="2:16" ht="26.25" customHeight="1" x14ac:dyDescent="0.2">
      <c r="B10" s="81" t="s">
        <v>1</v>
      </c>
      <c r="C10" s="7" t="s">
        <v>2</v>
      </c>
      <c r="D10" s="7" t="s">
        <v>3</v>
      </c>
      <c r="E10" s="7" t="s">
        <v>4</v>
      </c>
      <c r="F10" s="79" t="s">
        <v>5</v>
      </c>
      <c r="G10" s="84" t="s">
        <v>6</v>
      </c>
      <c r="H10" s="85"/>
      <c r="I10" s="70" t="s">
        <v>2</v>
      </c>
      <c r="J10" s="72" t="s">
        <v>93</v>
      </c>
      <c r="K10" s="75" t="s">
        <v>7</v>
      </c>
      <c r="L10" s="77" t="s">
        <v>59</v>
      </c>
      <c r="M10" s="69" t="s">
        <v>60</v>
      </c>
      <c r="N10" s="73" t="s">
        <v>61</v>
      </c>
    </row>
    <row r="11" spans="2:16" ht="23.25" customHeight="1" x14ac:dyDescent="0.2">
      <c r="B11" s="82"/>
      <c r="C11" s="7"/>
      <c r="D11" s="7"/>
      <c r="E11" s="7"/>
      <c r="F11" s="83"/>
      <c r="G11" s="7" t="s">
        <v>2</v>
      </c>
      <c r="H11" s="7" t="s">
        <v>7</v>
      </c>
      <c r="I11" s="71"/>
      <c r="J11" s="72"/>
      <c r="K11" s="76"/>
      <c r="L11" s="78"/>
      <c r="M11" s="79"/>
      <c r="N11" s="73"/>
    </row>
    <row r="12" spans="2:16" ht="15.75" customHeight="1" x14ac:dyDescent="0.2">
      <c r="B12" s="25" t="s">
        <v>8</v>
      </c>
      <c r="C12" s="14" t="e">
        <f>C13+C20</f>
        <v>#REF!</v>
      </c>
      <c r="D12" s="14" t="e">
        <f>D13+D20</f>
        <v>#REF!</v>
      </c>
      <c r="E12" s="14" t="e">
        <f>E13+E20</f>
        <v>#REF!</v>
      </c>
      <c r="F12" s="10" t="s">
        <v>9</v>
      </c>
      <c r="G12" s="26" t="e">
        <f>G13+G20</f>
        <v>#REF!</v>
      </c>
      <c r="H12" s="26">
        <f>H13+H20</f>
        <v>744660.9</v>
      </c>
      <c r="I12" s="39">
        <f>I13+I20</f>
        <v>1192428.32</v>
      </c>
      <c r="J12" s="39">
        <f>J13+J20</f>
        <v>224617.09</v>
      </c>
      <c r="K12" s="39">
        <f>K13+K20</f>
        <v>224727.37999999998</v>
      </c>
      <c r="L12" s="24">
        <f>K12/J12*100</f>
        <v>100.04910133952851</v>
      </c>
      <c r="M12" s="43">
        <f>K12/I12*100</f>
        <v>18.846196138649237</v>
      </c>
      <c r="N12" s="40">
        <f t="shared" ref="N12:N38" si="0">K12/$K$39*100</f>
        <v>40.838056183992876</v>
      </c>
      <c r="P12" s="46"/>
    </row>
    <row r="13" spans="2:16" ht="15" customHeight="1" x14ac:dyDescent="0.2">
      <c r="B13" s="8" t="s">
        <v>10</v>
      </c>
      <c r="C13" s="9" t="e">
        <f>C14+C16+C17+C18+C15</f>
        <v>#REF!</v>
      </c>
      <c r="D13" s="9" t="e">
        <f>D14+D16+D17+D18+D15</f>
        <v>#REF!</v>
      </c>
      <c r="E13" s="9" t="e">
        <f>E14+E16+E17+E18+E15</f>
        <v>#REF!</v>
      </c>
      <c r="F13" s="10"/>
      <c r="G13" s="11">
        <f>G14+G15+G16+G17+G18</f>
        <v>889015.79999999993</v>
      </c>
      <c r="H13" s="11">
        <f>H14+H15+H16+H17+H18</f>
        <v>632990.1</v>
      </c>
      <c r="I13" s="39">
        <f t="shared" ref="I13:J13" si="1">SUM(I14:I19)</f>
        <v>1086638.6600000001</v>
      </c>
      <c r="J13" s="39">
        <f t="shared" si="1"/>
        <v>193761.99</v>
      </c>
      <c r="K13" s="39">
        <f>SUM(K14:K19)</f>
        <v>193512.49999999997</v>
      </c>
      <c r="L13" s="24">
        <f>K13/J13*100</f>
        <v>99.871238935974986</v>
      </c>
      <c r="M13" s="43">
        <f t="shared" ref="M13:M23" si="2">K13/I13*100</f>
        <v>17.808357747919619</v>
      </c>
      <c r="N13" s="40">
        <f t="shared" si="0"/>
        <v>35.165605309441695</v>
      </c>
    </row>
    <row r="14" spans="2:16" ht="16.5" customHeight="1" x14ac:dyDescent="0.2">
      <c r="B14" s="15" t="s">
        <v>11</v>
      </c>
      <c r="C14" s="16" t="e">
        <f>#REF!</f>
        <v>#REF!</v>
      </c>
      <c r="D14" s="16" t="e">
        <f>#REF!</f>
        <v>#REF!</v>
      </c>
      <c r="E14" s="16" t="e">
        <f>#REF!</f>
        <v>#REF!</v>
      </c>
      <c r="F14" s="17" t="s">
        <v>12</v>
      </c>
      <c r="G14" s="11">
        <v>787891</v>
      </c>
      <c r="H14" s="11">
        <v>559873.6</v>
      </c>
      <c r="I14" s="44">
        <v>964387.28</v>
      </c>
      <c r="J14" s="37">
        <v>169837.28</v>
      </c>
      <c r="K14" s="44">
        <v>169837.28</v>
      </c>
      <c r="L14" s="13">
        <f t="shared" ref="L14:L23" si="3">K14/J14*100</f>
        <v>100</v>
      </c>
      <c r="M14" s="45">
        <f t="shared" si="2"/>
        <v>17.610900052518318</v>
      </c>
      <c r="N14" s="40">
        <f t="shared" si="0"/>
        <v>30.863281469202953</v>
      </c>
    </row>
    <row r="15" spans="2:16" ht="25.5" x14ac:dyDescent="0.2">
      <c r="B15" s="18" t="s">
        <v>13</v>
      </c>
      <c r="C15" s="16" t="e">
        <f>#REF!</f>
        <v>#REF!</v>
      </c>
      <c r="D15" s="16" t="e">
        <f>#REF!</f>
        <v>#REF!</v>
      </c>
      <c r="E15" s="16" t="e">
        <f>#REF!</f>
        <v>#REF!</v>
      </c>
      <c r="F15" s="17" t="s">
        <v>14</v>
      </c>
      <c r="G15" s="11">
        <v>10857</v>
      </c>
      <c r="H15" s="11">
        <v>9651.4</v>
      </c>
      <c r="I15" s="44">
        <v>10249.82</v>
      </c>
      <c r="J15" s="37">
        <v>3060.05</v>
      </c>
      <c r="K15" s="44">
        <v>2816.55</v>
      </c>
      <c r="L15" s="13">
        <f t="shared" si="3"/>
        <v>92.042613682782957</v>
      </c>
      <c r="M15" s="45">
        <f t="shared" si="2"/>
        <v>27.479019143750822</v>
      </c>
      <c r="N15" s="40">
        <f t="shared" si="0"/>
        <v>0.51183094443153809</v>
      </c>
    </row>
    <row r="16" spans="2:16" ht="16.5" customHeight="1" x14ac:dyDescent="0.2">
      <c r="B16" s="15" t="s">
        <v>15</v>
      </c>
      <c r="C16" s="16" t="e">
        <f>#REF!+#REF!+#REF!</f>
        <v>#REF!</v>
      </c>
      <c r="D16" s="16" t="e">
        <f>#REF!+#REF!+#REF!</f>
        <v>#REF!</v>
      </c>
      <c r="E16" s="16" t="e">
        <f>#REF!+#REF!+#REF!</f>
        <v>#REF!</v>
      </c>
      <c r="F16" s="17" t="s">
        <v>16</v>
      </c>
      <c r="G16" s="11">
        <v>59896.5</v>
      </c>
      <c r="H16" s="11">
        <v>51597.1</v>
      </c>
      <c r="I16" s="44">
        <v>81105.67</v>
      </c>
      <c r="J16" s="37">
        <v>15745.73</v>
      </c>
      <c r="K16" s="44">
        <v>15745.85</v>
      </c>
      <c r="L16" s="13">
        <f>K16/J16*100</f>
        <v>100.00076211137878</v>
      </c>
      <c r="M16" s="45">
        <f t="shared" si="2"/>
        <v>19.413994114098312</v>
      </c>
      <c r="N16" s="40">
        <f t="shared" si="0"/>
        <v>2.8613776699782836</v>
      </c>
      <c r="O16" s="46"/>
    </row>
    <row r="17" spans="2:14" ht="18" customHeight="1" x14ac:dyDescent="0.2">
      <c r="B17" s="15" t="s">
        <v>17</v>
      </c>
      <c r="C17" s="16" t="e">
        <f>#REF!+#REF!</f>
        <v>#REF!</v>
      </c>
      <c r="D17" s="16" t="e">
        <f>#REF!+#REF!</f>
        <v>#REF!</v>
      </c>
      <c r="E17" s="16" t="e">
        <f>#REF!+#REF!</f>
        <v>#REF!</v>
      </c>
      <c r="F17" s="17" t="s">
        <v>18</v>
      </c>
      <c r="G17" s="11">
        <v>21798.6</v>
      </c>
      <c r="H17" s="11">
        <v>4218.3999999999996</v>
      </c>
      <c r="I17" s="44">
        <v>19192.05</v>
      </c>
      <c r="J17" s="37">
        <v>3024.91</v>
      </c>
      <c r="K17" s="44">
        <v>3018.8</v>
      </c>
      <c r="L17" s="13">
        <f t="shared" si="3"/>
        <v>99.798010519321252</v>
      </c>
      <c r="M17" s="45">
        <f t="shared" si="2"/>
        <v>15.72942963362434</v>
      </c>
      <c r="N17" s="40">
        <f t="shared" si="0"/>
        <v>0.54858435144056639</v>
      </c>
    </row>
    <row r="18" spans="2:14" ht="18.75" customHeight="1" x14ac:dyDescent="0.2">
      <c r="B18" s="15" t="s">
        <v>19</v>
      </c>
      <c r="C18" s="16" t="e">
        <f>#REF!+#REF!</f>
        <v>#REF!</v>
      </c>
      <c r="D18" s="16" t="e">
        <f>#REF!+#REF!</f>
        <v>#REF!</v>
      </c>
      <c r="E18" s="16" t="e">
        <f>#REF!+#REF!</f>
        <v>#REF!</v>
      </c>
      <c r="F18" s="17" t="s">
        <v>20</v>
      </c>
      <c r="G18" s="11">
        <v>8572.7000000000007</v>
      </c>
      <c r="H18" s="11">
        <v>7649.6</v>
      </c>
      <c r="I18" s="44">
        <v>11703.84</v>
      </c>
      <c r="J18" s="37">
        <v>2094.02</v>
      </c>
      <c r="K18" s="44">
        <v>2094.02</v>
      </c>
      <c r="L18" s="13">
        <f t="shared" si="3"/>
        <v>100</v>
      </c>
      <c r="M18" s="45">
        <f t="shared" si="2"/>
        <v>17.89173467853286</v>
      </c>
      <c r="N18" s="40">
        <f t="shared" si="0"/>
        <v>0.38053087438835786</v>
      </c>
    </row>
    <row r="19" spans="2:14" ht="31.5" customHeight="1" x14ac:dyDescent="0.2">
      <c r="B19" s="18" t="s">
        <v>91</v>
      </c>
      <c r="C19" s="16"/>
      <c r="D19" s="16"/>
      <c r="E19" s="16"/>
      <c r="F19" s="17" t="s">
        <v>90</v>
      </c>
      <c r="G19" s="11"/>
      <c r="H19" s="11"/>
      <c r="I19" s="44">
        <v>0</v>
      </c>
      <c r="J19" s="37">
        <v>0</v>
      </c>
      <c r="K19" s="44">
        <v>0</v>
      </c>
      <c r="L19" s="13">
        <v>0</v>
      </c>
      <c r="M19" s="45">
        <v>0</v>
      </c>
      <c r="N19" s="40">
        <f t="shared" si="0"/>
        <v>0</v>
      </c>
    </row>
    <row r="20" spans="2:14" ht="19.5" customHeight="1" x14ac:dyDescent="0.2">
      <c r="B20" s="20" t="s">
        <v>21</v>
      </c>
      <c r="C20" s="9" t="e">
        <f>C21+C22+C23+C24+C25+C26</f>
        <v>#REF!</v>
      </c>
      <c r="D20" s="9" t="e">
        <f>D21+D22+D23+D24+D25+D26</f>
        <v>#REF!</v>
      </c>
      <c r="E20" s="9" t="e">
        <f>E21+E22+E23+E24+E25+E26</f>
        <v>#REF!</v>
      </c>
      <c r="F20" s="10"/>
      <c r="G20" s="11" t="e">
        <f>G21+G22+G23+G24+G25+G26+#REF!</f>
        <v>#REF!</v>
      </c>
      <c r="H20" s="11">
        <f>H21+H22+H23+H24+H25+H26</f>
        <v>111670.8</v>
      </c>
      <c r="I20" s="39">
        <f>SUM(I21:I26)</f>
        <v>105789.66</v>
      </c>
      <c r="J20" s="39">
        <f>SUM(J21:J26)</f>
        <v>30855.100000000002</v>
      </c>
      <c r="K20" s="39">
        <f>SUM(K21:K26)</f>
        <v>31214.880000000001</v>
      </c>
      <c r="L20" s="24">
        <f>K20/J20*100</f>
        <v>101.16603089926785</v>
      </c>
      <c r="M20" s="43">
        <f t="shared" si="2"/>
        <v>29.506551018313132</v>
      </c>
      <c r="N20" s="40">
        <f t="shared" si="0"/>
        <v>5.6724508745511821</v>
      </c>
    </row>
    <row r="21" spans="2:14" ht="25.5" x14ac:dyDescent="0.2">
      <c r="B21" s="19" t="s">
        <v>22</v>
      </c>
      <c r="C21" s="14" t="e">
        <f>#REF!+#REF!+#REF!</f>
        <v>#REF!</v>
      </c>
      <c r="D21" s="14" t="e">
        <f>#REF!+#REF!+#REF!</f>
        <v>#REF!</v>
      </c>
      <c r="E21" s="14" t="e">
        <f>#REF!+#REF!+#REF!</f>
        <v>#REF!</v>
      </c>
      <c r="F21" s="21" t="s">
        <v>23</v>
      </c>
      <c r="G21" s="22">
        <v>56249.9</v>
      </c>
      <c r="H21" s="22">
        <v>37518.800000000003</v>
      </c>
      <c r="I21" s="44">
        <v>51249.120000000003</v>
      </c>
      <c r="J21" s="38">
        <v>19185.29</v>
      </c>
      <c r="K21" s="44">
        <v>19246.75</v>
      </c>
      <c r="L21" s="13">
        <f t="shared" si="3"/>
        <v>100.32034960117882</v>
      </c>
      <c r="M21" s="45">
        <f t="shared" si="2"/>
        <v>37.555278997961331</v>
      </c>
      <c r="N21" s="40">
        <f t="shared" si="0"/>
        <v>3.4975705134784421</v>
      </c>
    </row>
    <row r="22" spans="2:14" ht="18" customHeight="1" x14ac:dyDescent="0.2">
      <c r="B22" s="23" t="s">
        <v>24</v>
      </c>
      <c r="C22" s="14" t="e">
        <f>#REF!</f>
        <v>#REF!</v>
      </c>
      <c r="D22" s="14" t="e">
        <f>#REF!</f>
        <v>#REF!</v>
      </c>
      <c r="E22" s="14" t="e">
        <f>#REF!</f>
        <v>#REF!</v>
      </c>
      <c r="F22" s="17" t="s">
        <v>25</v>
      </c>
      <c r="G22" s="11">
        <v>1519.4</v>
      </c>
      <c r="H22" s="11">
        <v>4488.5</v>
      </c>
      <c r="I22" s="44">
        <v>1228</v>
      </c>
      <c r="J22" s="37">
        <v>227.9</v>
      </c>
      <c r="K22" s="44">
        <v>227.9</v>
      </c>
      <c r="L22" s="13">
        <f t="shared" si="3"/>
        <v>100</v>
      </c>
      <c r="M22" s="45">
        <f t="shared" si="2"/>
        <v>18.558631921824105</v>
      </c>
      <c r="N22" s="40">
        <f t="shared" si="0"/>
        <v>4.1414593114252378E-2</v>
      </c>
    </row>
    <row r="23" spans="2:14" ht="24.75" customHeight="1" x14ac:dyDescent="0.2">
      <c r="B23" s="23" t="s">
        <v>26</v>
      </c>
      <c r="C23" s="14" t="e">
        <f>#REF!</f>
        <v>#REF!</v>
      </c>
      <c r="D23" s="14" t="e">
        <f>#REF!</f>
        <v>#REF!</v>
      </c>
      <c r="E23" s="14" t="e">
        <f>#REF!</f>
        <v>#REF!</v>
      </c>
      <c r="F23" s="17" t="s">
        <v>27</v>
      </c>
      <c r="G23" s="11">
        <v>1866.9</v>
      </c>
      <c r="H23" s="11">
        <v>471.4</v>
      </c>
      <c r="I23" s="44">
        <v>691.14</v>
      </c>
      <c r="J23" s="37">
        <v>409.49</v>
      </c>
      <c r="K23" s="44">
        <v>426.4</v>
      </c>
      <c r="L23" s="13">
        <f t="shared" si="3"/>
        <v>104.12952697257563</v>
      </c>
      <c r="M23" s="45">
        <f t="shared" si="2"/>
        <v>61.695170298347655</v>
      </c>
      <c r="N23" s="40">
        <f t="shared" si="0"/>
        <v>7.7486540166376544E-2</v>
      </c>
    </row>
    <row r="24" spans="2:14" ht="23.25" customHeight="1" x14ac:dyDescent="0.2">
      <c r="B24" s="23" t="s">
        <v>28</v>
      </c>
      <c r="C24" s="14" t="e">
        <f>#REF!</f>
        <v>#REF!</v>
      </c>
      <c r="D24" s="14" t="e">
        <f>#REF!</f>
        <v>#REF!</v>
      </c>
      <c r="E24" s="14" t="e">
        <f>#REF!</f>
        <v>#REF!</v>
      </c>
      <c r="F24" s="17" t="s">
        <v>29</v>
      </c>
      <c r="G24" s="11">
        <v>82637.600000000006</v>
      </c>
      <c r="H24" s="11">
        <v>64239.1</v>
      </c>
      <c r="I24" s="44">
        <v>44383.5</v>
      </c>
      <c r="J24" s="37">
        <v>9363.32</v>
      </c>
      <c r="K24" s="44">
        <v>9363.32</v>
      </c>
      <c r="L24" s="13">
        <f t="shared" ref="L24:L30" si="4">K24/J24*100</f>
        <v>100</v>
      </c>
      <c r="M24" s="45">
        <f t="shared" ref="M24:M30" si="5">K24/I24*100</f>
        <v>21.096398436355852</v>
      </c>
      <c r="N24" s="40">
        <f t="shared" si="0"/>
        <v>1.701527371647835</v>
      </c>
    </row>
    <row r="25" spans="2:14" ht="18.75" customHeight="1" x14ac:dyDescent="0.2">
      <c r="B25" s="23" t="s">
        <v>30</v>
      </c>
      <c r="C25" s="14" t="e">
        <f>#REF!+#REF!+#REF!+#REF!+#REF!+#REF!+#REF!+#REF!</f>
        <v>#REF!</v>
      </c>
      <c r="D25" s="14" t="e">
        <f>#REF!+#REF!+#REF!+#REF!+#REF!+#REF!+#REF!+#REF!</f>
        <v>#REF!</v>
      </c>
      <c r="E25" s="14" t="e">
        <f>#REF!+#REF!+#REF!+#REF!+#REF!+#REF!+#REF!+#REF!+#REF!</f>
        <v>#REF!</v>
      </c>
      <c r="F25" s="17" t="s">
        <v>31</v>
      </c>
      <c r="G25" s="11">
        <v>12328.6</v>
      </c>
      <c r="H25" s="11">
        <v>4952.8</v>
      </c>
      <c r="I25" s="44">
        <v>8237.9</v>
      </c>
      <c r="J25" s="37">
        <v>1669.1</v>
      </c>
      <c r="K25" s="44">
        <v>1831.35</v>
      </c>
      <c r="L25" s="13">
        <f t="shared" si="4"/>
        <v>109.72080762087353</v>
      </c>
      <c r="M25" s="45">
        <f t="shared" si="5"/>
        <v>22.230786972408019</v>
      </c>
      <c r="N25" s="40">
        <f t="shared" si="0"/>
        <v>0.33279778455369058</v>
      </c>
    </row>
    <row r="26" spans="2:14" ht="15.75" customHeight="1" x14ac:dyDescent="0.2">
      <c r="B26" s="18" t="s">
        <v>32</v>
      </c>
      <c r="C26" s="14" t="e">
        <f>#REF!+#REF!</f>
        <v>#REF!</v>
      </c>
      <c r="D26" s="14" t="e">
        <f>#REF!+#REF!</f>
        <v>#REF!</v>
      </c>
      <c r="E26" s="14" t="e">
        <f>#REF!+#REF!</f>
        <v>#REF!</v>
      </c>
      <c r="F26" s="17" t="s">
        <v>33</v>
      </c>
      <c r="G26" s="11"/>
      <c r="H26" s="11">
        <v>0.2</v>
      </c>
      <c r="I26" s="44">
        <v>0</v>
      </c>
      <c r="J26" s="37">
        <v>0</v>
      </c>
      <c r="K26" s="44">
        <v>119.16</v>
      </c>
      <c r="L26" s="13"/>
      <c r="M26" s="45"/>
      <c r="N26" s="40">
        <f t="shared" si="0"/>
        <v>2.1654071590584963E-2</v>
      </c>
    </row>
    <row r="27" spans="2:14" ht="18.75" customHeight="1" x14ac:dyDescent="0.2">
      <c r="B27" s="25" t="s">
        <v>34</v>
      </c>
      <c r="C27" s="14" t="e">
        <f>C28+C33+C34+C35+C36</f>
        <v>#REF!</v>
      </c>
      <c r="D27" s="14" t="e">
        <f>D28+D33+D34+D35+D36</f>
        <v>#REF!</v>
      </c>
      <c r="E27" s="14" t="e">
        <f>E28+E33+E34+E35+E36</f>
        <v>#REF!</v>
      </c>
      <c r="F27" s="10" t="s">
        <v>35</v>
      </c>
      <c r="G27" s="26">
        <f>G28+G33+G34+G35+G36</f>
        <v>1265981.8</v>
      </c>
      <c r="H27" s="26">
        <f>H28+H33+H34+H35+H36</f>
        <v>925744.1</v>
      </c>
      <c r="I27" s="39">
        <f>I28+I33+I34+I35+I36</f>
        <v>2031329.98</v>
      </c>
      <c r="J27" s="39">
        <f t="shared" ref="J27:K27" si="6">J28+J33+J34+J35+J36</f>
        <v>333671.04999999993</v>
      </c>
      <c r="K27" s="39">
        <f t="shared" si="6"/>
        <v>325561.74</v>
      </c>
      <c r="L27" s="24">
        <f t="shared" si="4"/>
        <v>97.5696692895593</v>
      </c>
      <c r="M27" s="43">
        <f t="shared" si="5"/>
        <v>16.027023831942852</v>
      </c>
      <c r="N27" s="40">
        <f t="shared" si="0"/>
        <v>59.161943816007124</v>
      </c>
    </row>
    <row r="28" spans="2:14" ht="32.25" customHeight="1" x14ac:dyDescent="0.2">
      <c r="B28" s="25" t="s">
        <v>36</v>
      </c>
      <c r="C28" s="9" t="e">
        <f>C29+C30+C31</f>
        <v>#REF!</v>
      </c>
      <c r="D28" s="9" t="e">
        <f>D29+D30+D31</f>
        <v>#REF!</v>
      </c>
      <c r="E28" s="9" t="e">
        <f>E29+E30+E31</f>
        <v>#REF!</v>
      </c>
      <c r="F28" s="10" t="s">
        <v>37</v>
      </c>
      <c r="G28" s="26">
        <f>G29+G30+G31+G32</f>
        <v>1265981.8</v>
      </c>
      <c r="H28" s="26">
        <f>H29+H30+H31+H32</f>
        <v>930002.29999999993</v>
      </c>
      <c r="I28" s="39">
        <f>SUM(I29:I32)</f>
        <v>2030523.4</v>
      </c>
      <c r="J28" s="39">
        <f t="shared" ref="J28:K28" si="7">SUM(J29:J32)</f>
        <v>332864.46999999997</v>
      </c>
      <c r="K28" s="39">
        <f t="shared" si="7"/>
        <v>325831.83</v>
      </c>
      <c r="L28" s="24">
        <f t="shared" si="4"/>
        <v>97.887236207577232</v>
      </c>
      <c r="M28" s="43">
        <f t="shared" si="5"/>
        <v>16.046691705202708</v>
      </c>
      <c r="N28" s="40">
        <f t="shared" si="0"/>
        <v>59.211025287943187</v>
      </c>
    </row>
    <row r="29" spans="2:14" ht="22.5" customHeight="1" x14ac:dyDescent="0.2">
      <c r="B29" s="18" t="s">
        <v>38</v>
      </c>
      <c r="C29" s="14" t="e">
        <f>#REF!+#REF!+#REF!</f>
        <v>#REF!</v>
      </c>
      <c r="D29" s="14" t="e">
        <f>#REF!+#REF!+#REF!</f>
        <v>#REF!</v>
      </c>
      <c r="E29" s="14" t="e">
        <f>#REF!+#REF!+#REF!</f>
        <v>#REF!</v>
      </c>
      <c r="F29" s="17" t="s">
        <v>39</v>
      </c>
      <c r="G29" s="11">
        <v>356503</v>
      </c>
      <c r="H29" s="11">
        <v>256743</v>
      </c>
      <c r="I29" s="12">
        <f>20163.33+4496.98+419464</f>
        <v>444124.31</v>
      </c>
      <c r="J29" s="37">
        <f>5040.83+104865</f>
        <v>109905.83</v>
      </c>
      <c r="K29" s="37">
        <f>104866+5040.83</f>
        <v>109906.83</v>
      </c>
      <c r="L29" s="13">
        <f t="shared" si="4"/>
        <v>100.00090986984038</v>
      </c>
      <c r="M29" s="45">
        <f t="shared" si="5"/>
        <v>24.746861976548864</v>
      </c>
      <c r="N29" s="40">
        <f t="shared" si="0"/>
        <v>19.972560969404594</v>
      </c>
    </row>
    <row r="30" spans="2:14" ht="30.75" customHeight="1" x14ac:dyDescent="0.2">
      <c r="B30" s="23" t="s">
        <v>40</v>
      </c>
      <c r="C30" s="29" t="e">
        <f>#REF!+#REF!+#REF!+#REF!</f>
        <v>#REF!</v>
      </c>
      <c r="D30" s="29" t="e">
        <f>#REF!+#REF!+#REF!+#REF!</f>
        <v>#REF!</v>
      </c>
      <c r="E30" s="29" t="e">
        <f>#REF!+#REF!+#REF!+#REF!</f>
        <v>#REF!</v>
      </c>
      <c r="F30" s="30" t="s">
        <v>41</v>
      </c>
      <c r="G30" s="31">
        <v>60808.7</v>
      </c>
      <c r="H30" s="31">
        <v>49007.199999999997</v>
      </c>
      <c r="I30" s="12">
        <f>51867.74+1018.33+45335.6+36.04+340682.38+347.45+32141.69+30547.03+58964.19</f>
        <v>560940.44999999995</v>
      </c>
      <c r="J30" s="12">
        <f>123.22+4276.7</f>
        <v>4399.92</v>
      </c>
      <c r="K30" s="12">
        <f>900.5</f>
        <v>900.5</v>
      </c>
      <c r="L30" s="13">
        <f t="shared" si="4"/>
        <v>20.466281205112821</v>
      </c>
      <c r="M30" s="45">
        <f t="shared" si="5"/>
        <v>0.1605339746848351</v>
      </c>
      <c r="N30" s="40">
        <f t="shared" si="0"/>
        <v>0.16364125098457333</v>
      </c>
    </row>
    <row r="31" spans="2:14" ht="30.75" customHeight="1" x14ac:dyDescent="0.2">
      <c r="B31" s="23" t="s">
        <v>42</v>
      </c>
      <c r="C31" s="14" t="e">
        <f>#REF!+#REF!+#REF!+#REF!+#REF!</f>
        <v>#REF!</v>
      </c>
      <c r="D31" s="14" t="e">
        <f>#REF!+#REF!+#REF!+#REF!+#REF!</f>
        <v>#REF!</v>
      </c>
      <c r="E31" s="14" t="e">
        <f>#REF!+#REF!+#REF!+#REF!+#REF!</f>
        <v>#REF!</v>
      </c>
      <c r="F31" s="17" t="s">
        <v>43</v>
      </c>
      <c r="G31" s="11">
        <v>848652.5</v>
      </c>
      <c r="H31" s="11">
        <v>624234.5</v>
      </c>
      <c r="I31" s="12">
        <f>58878.88+28841.1+24004.2+3637.6+12.08+4367.48+905183.6</f>
        <v>1024924.94</v>
      </c>
      <c r="J31" s="12">
        <f>16348.27+7208.61+5137.83+1080.51+188650</f>
        <v>218425.22</v>
      </c>
      <c r="K31" s="12">
        <f>14964.61+5541.95+4359.5+999.27+188650</f>
        <v>214515.33000000002</v>
      </c>
      <c r="L31" s="13">
        <f t="shared" ref="L31:L39" si="8">K31/J31*100</f>
        <v>98.209964032541677</v>
      </c>
      <c r="M31" s="45">
        <f t="shared" ref="M31:M38" si="9">K31/I31*100</f>
        <v>20.929857556203093</v>
      </c>
      <c r="N31" s="40">
        <f t="shared" si="0"/>
        <v>38.982295343218851</v>
      </c>
    </row>
    <row r="32" spans="2:14" ht="12.75" x14ac:dyDescent="0.2">
      <c r="B32" s="32" t="s">
        <v>44</v>
      </c>
      <c r="C32" s="16"/>
      <c r="D32" s="16"/>
      <c r="E32" s="16"/>
      <c r="F32" s="28" t="s">
        <v>45</v>
      </c>
      <c r="G32" s="28" t="s">
        <v>46</v>
      </c>
      <c r="H32" s="28" t="s">
        <v>46</v>
      </c>
      <c r="I32" s="12">
        <v>533.70000000000005</v>
      </c>
      <c r="J32" s="12">
        <v>133.5</v>
      </c>
      <c r="K32" s="12">
        <v>509.17</v>
      </c>
      <c r="L32" s="13">
        <f t="shared" si="8"/>
        <v>381.40074906367045</v>
      </c>
      <c r="M32" s="45">
        <f t="shared" si="9"/>
        <v>95.403784897882701</v>
      </c>
      <c r="N32" s="40">
        <f t="shared" si="0"/>
        <v>9.2527724335164027E-2</v>
      </c>
    </row>
    <row r="33" spans="2:14" ht="20.25" customHeight="1" x14ac:dyDescent="0.2">
      <c r="B33" s="25" t="s">
        <v>47</v>
      </c>
      <c r="C33" s="14" t="e">
        <f>#REF!</f>
        <v>#REF!</v>
      </c>
      <c r="D33" s="14" t="e">
        <f>#REF!</f>
        <v>#REF!</v>
      </c>
      <c r="E33" s="14" t="e">
        <f>#REF!</f>
        <v>#REF!</v>
      </c>
      <c r="F33" s="10" t="s">
        <v>48</v>
      </c>
      <c r="G33" s="26"/>
      <c r="H33" s="26"/>
      <c r="I33" s="27">
        <v>403.29</v>
      </c>
      <c r="J33" s="27">
        <v>403.29</v>
      </c>
      <c r="K33" s="27">
        <v>0</v>
      </c>
      <c r="L33" s="24">
        <f t="shared" si="8"/>
        <v>0</v>
      </c>
      <c r="M33" s="43">
        <f t="shared" si="9"/>
        <v>0</v>
      </c>
      <c r="N33" s="40">
        <f t="shared" si="0"/>
        <v>0</v>
      </c>
    </row>
    <row r="34" spans="2:14" ht="23.25" customHeight="1" x14ac:dyDescent="0.2">
      <c r="B34" s="25" t="s">
        <v>49</v>
      </c>
      <c r="C34" s="14" t="e">
        <f>#REF!</f>
        <v>#REF!</v>
      </c>
      <c r="D34" s="14" t="e">
        <f>#REF!</f>
        <v>#REF!</v>
      </c>
      <c r="E34" s="14" t="e">
        <f>#REF!</f>
        <v>#REF!</v>
      </c>
      <c r="F34" s="10" t="s">
        <v>50</v>
      </c>
      <c r="G34" s="26"/>
      <c r="H34" s="26"/>
      <c r="I34" s="27">
        <v>403.29</v>
      </c>
      <c r="J34" s="27">
        <v>403.29</v>
      </c>
      <c r="K34" s="27">
        <v>0</v>
      </c>
      <c r="L34" s="60">
        <f t="shared" si="8"/>
        <v>0</v>
      </c>
      <c r="M34" s="61">
        <f t="shared" si="9"/>
        <v>0</v>
      </c>
      <c r="N34" s="39">
        <f t="shared" si="0"/>
        <v>0</v>
      </c>
    </row>
    <row r="35" spans="2:14" ht="59.25" customHeight="1" x14ac:dyDescent="0.2">
      <c r="B35" s="25" t="s">
        <v>88</v>
      </c>
      <c r="C35" s="14" t="e">
        <f>#REF!</f>
        <v>#REF!</v>
      </c>
      <c r="D35" s="14" t="e">
        <f>#REF!</f>
        <v>#REF!</v>
      </c>
      <c r="E35" s="14" t="e">
        <f>#REF!</f>
        <v>#REF!</v>
      </c>
      <c r="F35" s="10" t="s">
        <v>51</v>
      </c>
      <c r="G35" s="26"/>
      <c r="H35" s="26">
        <v>4780.5</v>
      </c>
      <c r="I35" s="27">
        <v>0</v>
      </c>
      <c r="J35" s="27">
        <v>0</v>
      </c>
      <c r="K35" s="27">
        <v>223.5</v>
      </c>
      <c r="L35" s="60">
        <v>0</v>
      </c>
      <c r="M35" s="61">
        <v>0</v>
      </c>
      <c r="N35" s="39">
        <f t="shared" si="0"/>
        <v>4.0615013431484888E-2</v>
      </c>
    </row>
    <row r="36" spans="2:14" ht="34.5" customHeight="1" x14ac:dyDescent="0.2">
      <c r="B36" s="25" t="s">
        <v>52</v>
      </c>
      <c r="C36" s="14">
        <f t="shared" ref="C36:E37" si="10">C37</f>
        <v>0</v>
      </c>
      <c r="D36" s="14">
        <f t="shared" si="10"/>
        <v>0</v>
      </c>
      <c r="E36" s="14">
        <f t="shared" si="10"/>
        <v>-15825134.1</v>
      </c>
      <c r="F36" s="10" t="s">
        <v>53</v>
      </c>
      <c r="G36" s="26"/>
      <c r="H36" s="26">
        <v>-9038.7000000000007</v>
      </c>
      <c r="I36" s="27">
        <v>0</v>
      </c>
      <c r="J36" s="39">
        <v>0</v>
      </c>
      <c r="K36" s="27">
        <v>-493.59</v>
      </c>
      <c r="L36" s="60">
        <v>0</v>
      </c>
      <c r="M36" s="61">
        <v>0</v>
      </c>
      <c r="N36" s="39">
        <f t="shared" si="0"/>
        <v>-8.9696485367546416E-2</v>
      </c>
    </row>
    <row r="37" spans="2:14" ht="25.5" hidden="1" x14ac:dyDescent="0.2">
      <c r="B37" s="23" t="s">
        <v>54</v>
      </c>
      <c r="C37" s="16">
        <f t="shared" si="10"/>
        <v>0</v>
      </c>
      <c r="D37" s="16">
        <f t="shared" si="10"/>
        <v>0</v>
      </c>
      <c r="E37" s="16">
        <f t="shared" si="10"/>
        <v>-15825134.1</v>
      </c>
      <c r="F37" s="28" t="s">
        <v>55</v>
      </c>
      <c r="G37" s="28"/>
      <c r="H37" s="28"/>
      <c r="I37" s="12">
        <f t="shared" ref="I37:I38" si="11">C37/1000</f>
        <v>0</v>
      </c>
      <c r="J37" s="64"/>
      <c r="K37" s="12">
        <f t="shared" ref="K37:K38" si="12">E37/1000</f>
        <v>-15825.134099999999</v>
      </c>
      <c r="L37" s="24" t="e">
        <f t="shared" si="8"/>
        <v>#DIV/0!</v>
      </c>
      <c r="M37" s="43" t="e">
        <f t="shared" si="9"/>
        <v>#DIV/0!</v>
      </c>
      <c r="N37" s="40">
        <f t="shared" si="0"/>
        <v>-2.8757853871433983</v>
      </c>
    </row>
    <row r="38" spans="2:14" ht="38.25" hidden="1" x14ac:dyDescent="0.2">
      <c r="B38" s="23" t="s">
        <v>56</v>
      </c>
      <c r="C38" s="16">
        <v>0</v>
      </c>
      <c r="D38" s="16">
        <v>0</v>
      </c>
      <c r="E38" s="16">
        <v>-15825134.1</v>
      </c>
      <c r="F38" s="28" t="s">
        <v>57</v>
      </c>
      <c r="G38" s="28"/>
      <c r="H38" s="28"/>
      <c r="I38" s="12">
        <f t="shared" si="11"/>
        <v>0</v>
      </c>
      <c r="J38" s="64"/>
      <c r="K38" s="12">
        <f t="shared" si="12"/>
        <v>-15825.134099999999</v>
      </c>
      <c r="L38" s="24" t="e">
        <f t="shared" si="8"/>
        <v>#DIV/0!</v>
      </c>
      <c r="M38" s="43" t="e">
        <f t="shared" si="9"/>
        <v>#DIV/0!</v>
      </c>
      <c r="N38" s="40">
        <f t="shared" si="0"/>
        <v>-2.8757853871433983</v>
      </c>
    </row>
    <row r="39" spans="2:14" s="41" customFormat="1" ht="20.25" customHeight="1" x14ac:dyDescent="0.2">
      <c r="B39" s="33" t="s">
        <v>58</v>
      </c>
      <c r="C39" s="14" t="e">
        <f>C27+C12</f>
        <v>#REF!</v>
      </c>
      <c r="D39" s="14" t="e">
        <f>D27+D12</f>
        <v>#REF!</v>
      </c>
      <c r="E39" s="14" t="e">
        <f>E27+E12</f>
        <v>#REF!</v>
      </c>
      <c r="F39" s="10"/>
      <c r="G39" s="26" t="e">
        <f>G27+G12</f>
        <v>#REF!</v>
      </c>
      <c r="H39" s="26">
        <f>H27+H12</f>
        <v>1670405</v>
      </c>
      <c r="I39" s="40">
        <f>I12+I27</f>
        <v>3223758.3</v>
      </c>
      <c r="J39" s="40">
        <f>J12+J27</f>
        <v>558288.1399999999</v>
      </c>
      <c r="K39" s="40">
        <f>K12+K27</f>
        <v>550289.12</v>
      </c>
      <c r="L39" s="24">
        <f t="shared" si="8"/>
        <v>98.567223727876453</v>
      </c>
      <c r="M39" s="43">
        <f>K39/I39*100</f>
        <v>17.069800797410899</v>
      </c>
      <c r="N39" s="40">
        <v>100</v>
      </c>
    </row>
    <row r="40" spans="2:14" ht="16.5" customHeight="1" x14ac:dyDescent="0.2">
      <c r="C40" s="34"/>
      <c r="D40" s="34"/>
      <c r="E40" s="35"/>
      <c r="M40" s="3"/>
    </row>
    <row r="41" spans="2:14" ht="16.5" customHeight="1" x14ac:dyDescent="0.2">
      <c r="C41" s="34"/>
      <c r="D41" s="34"/>
      <c r="E41" s="35"/>
      <c r="M41" s="3"/>
    </row>
    <row r="42" spans="2:14" ht="31.5" customHeight="1" x14ac:dyDescent="0.2">
      <c r="B42" s="74" t="s">
        <v>64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2:14" ht="19.5" customHeight="1" x14ac:dyDescent="0.2">
      <c r="B43" s="67" t="s">
        <v>0</v>
      </c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</row>
    <row r="44" spans="2:14" ht="16.5" customHeight="1" x14ac:dyDescent="0.2">
      <c r="B44" s="68" t="s">
        <v>62</v>
      </c>
      <c r="C44" s="36" t="s">
        <v>2</v>
      </c>
      <c r="D44" s="36" t="s">
        <v>3</v>
      </c>
      <c r="E44" s="36" t="s">
        <v>4</v>
      </c>
      <c r="F44" s="69" t="s">
        <v>63</v>
      </c>
      <c r="G44" s="69" t="s">
        <v>6</v>
      </c>
      <c r="H44" s="69"/>
      <c r="I44" s="70" t="s">
        <v>2</v>
      </c>
      <c r="J44" s="72" t="s">
        <v>93</v>
      </c>
      <c r="K44" s="72" t="s">
        <v>7</v>
      </c>
      <c r="L44" s="69" t="s">
        <v>59</v>
      </c>
      <c r="M44" s="69" t="s">
        <v>60</v>
      </c>
      <c r="N44" s="73" t="s">
        <v>61</v>
      </c>
    </row>
    <row r="45" spans="2:14" ht="25.5" x14ac:dyDescent="0.2">
      <c r="B45" s="68"/>
      <c r="C45" s="36"/>
      <c r="D45" s="36"/>
      <c r="E45" s="36"/>
      <c r="F45" s="69"/>
      <c r="G45" s="36" t="s">
        <v>2</v>
      </c>
      <c r="H45" s="36" t="s">
        <v>7</v>
      </c>
      <c r="I45" s="71"/>
      <c r="J45" s="72"/>
      <c r="K45" s="72"/>
      <c r="L45" s="69"/>
      <c r="M45" s="69"/>
      <c r="N45" s="73"/>
    </row>
    <row r="46" spans="2:14" ht="12.75" x14ac:dyDescent="0.2">
      <c r="B46" s="47" t="s">
        <v>65</v>
      </c>
      <c r="C46" s="48" t="s">
        <v>66</v>
      </c>
      <c r="D46" s="49"/>
      <c r="E46" s="49"/>
      <c r="F46" s="48" t="s">
        <v>66</v>
      </c>
      <c r="I46" s="12">
        <v>211842.98</v>
      </c>
      <c r="J46" s="12">
        <v>40555.01</v>
      </c>
      <c r="K46" s="12">
        <v>33920.19</v>
      </c>
      <c r="L46" s="13">
        <f>K46/J46*100</f>
        <v>83.639949786721786</v>
      </c>
      <c r="M46" s="45">
        <f>K46/I46*100</f>
        <v>16.011949038858873</v>
      </c>
      <c r="N46" s="57">
        <f>K46/$K$57*100</f>
        <v>5.8519733685636712</v>
      </c>
    </row>
    <row r="47" spans="2:14" ht="12.75" x14ac:dyDescent="0.2">
      <c r="B47" s="47" t="s">
        <v>67</v>
      </c>
      <c r="C47" s="48" t="s">
        <v>68</v>
      </c>
      <c r="D47" s="49"/>
      <c r="E47" s="49"/>
      <c r="F47" s="48" t="s">
        <v>68</v>
      </c>
      <c r="I47" s="12">
        <v>14733.23</v>
      </c>
      <c r="J47" s="12">
        <v>3178.48</v>
      </c>
      <c r="K47" s="12">
        <v>2707.77</v>
      </c>
      <c r="L47" s="13">
        <f t="shared" ref="L47:L57" si="13">K47/J47*100</f>
        <v>85.190720092622882</v>
      </c>
      <c r="M47" s="45">
        <f t="shared" ref="M47:M56" si="14">K47/I47*100</f>
        <v>18.378658311856938</v>
      </c>
      <c r="N47" s="57">
        <f t="shared" ref="N47:N56" si="15">K47/$K$57*100</f>
        <v>0.46714944486442</v>
      </c>
    </row>
    <row r="48" spans="2:14" ht="12.75" x14ac:dyDescent="0.2">
      <c r="B48" s="47" t="s">
        <v>69</v>
      </c>
      <c r="C48" s="48" t="s">
        <v>70</v>
      </c>
      <c r="D48" s="49"/>
      <c r="E48" s="49"/>
      <c r="F48" s="48" t="s">
        <v>70</v>
      </c>
      <c r="I48" s="12">
        <v>271398.90999999997</v>
      </c>
      <c r="J48" s="12">
        <v>61398.55</v>
      </c>
      <c r="K48" s="12">
        <v>59556.77</v>
      </c>
      <c r="L48" s="13">
        <f t="shared" si="13"/>
        <v>97.000287466072081</v>
      </c>
      <c r="M48" s="45">
        <f t="shared" si="14"/>
        <v>21.94436595194874</v>
      </c>
      <c r="N48" s="57">
        <f t="shared" si="15"/>
        <v>10.274843152637757</v>
      </c>
    </row>
    <row r="49" spans="2:14" ht="12.75" x14ac:dyDescent="0.2">
      <c r="B49" s="47" t="s">
        <v>71</v>
      </c>
      <c r="C49" s="48" t="s">
        <v>72</v>
      </c>
      <c r="D49" s="49"/>
      <c r="E49" s="49"/>
      <c r="F49" s="48" t="s">
        <v>72</v>
      </c>
      <c r="I49" s="12">
        <v>202578.14</v>
      </c>
      <c r="J49" s="12">
        <v>20536.14</v>
      </c>
      <c r="K49" s="12">
        <v>19700.73</v>
      </c>
      <c r="L49" s="13">
        <f t="shared" si="13"/>
        <v>95.932000853130134</v>
      </c>
      <c r="M49" s="45">
        <f t="shared" si="14"/>
        <v>9.7250029050518467</v>
      </c>
      <c r="N49" s="57">
        <f>K49/$K$57*100</f>
        <v>3.398806059201418</v>
      </c>
    </row>
    <row r="50" spans="2:14" ht="12.75" x14ac:dyDescent="0.2">
      <c r="B50" s="47" t="s">
        <v>73</v>
      </c>
      <c r="C50" s="48" t="s">
        <v>74</v>
      </c>
      <c r="D50" s="49"/>
      <c r="E50" s="49"/>
      <c r="F50" s="48" t="s">
        <v>74</v>
      </c>
      <c r="I50" s="12">
        <v>500</v>
      </c>
      <c r="J50" s="12">
        <v>0</v>
      </c>
      <c r="K50" s="12">
        <v>0</v>
      </c>
      <c r="L50" s="13">
        <v>0</v>
      </c>
      <c r="M50" s="45">
        <f t="shared" si="14"/>
        <v>0</v>
      </c>
      <c r="N50" s="57">
        <f t="shared" si="15"/>
        <v>0</v>
      </c>
    </row>
    <row r="51" spans="2:14" ht="12.75" x14ac:dyDescent="0.2">
      <c r="B51" s="47" t="s">
        <v>75</v>
      </c>
      <c r="C51" s="48" t="s">
        <v>76</v>
      </c>
      <c r="D51" s="49"/>
      <c r="E51" s="49"/>
      <c r="F51" s="48" t="s">
        <v>76</v>
      </c>
      <c r="I51" s="12">
        <v>2251938.08</v>
      </c>
      <c r="J51" s="12">
        <v>387790.79</v>
      </c>
      <c r="K51" s="12">
        <v>387775.59</v>
      </c>
      <c r="L51" s="13">
        <f t="shared" si="13"/>
        <v>99.996080360753297</v>
      </c>
      <c r="M51" s="45">
        <f t="shared" si="14"/>
        <v>17.219638206038063</v>
      </c>
      <c r="N51" s="57">
        <f t="shared" si="15"/>
        <v>66.899755740137806</v>
      </c>
    </row>
    <row r="52" spans="2:14" ht="12.75" x14ac:dyDescent="0.2">
      <c r="B52" s="47" t="s">
        <v>77</v>
      </c>
      <c r="C52" s="48" t="s">
        <v>78</v>
      </c>
      <c r="D52" s="49"/>
      <c r="E52" s="49"/>
      <c r="F52" s="48" t="s">
        <v>78</v>
      </c>
      <c r="I52" s="12">
        <v>243842.24</v>
      </c>
      <c r="J52" s="12">
        <v>55031.39</v>
      </c>
      <c r="K52" s="12">
        <v>55031.39</v>
      </c>
      <c r="L52" s="13">
        <f t="shared" si="13"/>
        <v>100</v>
      </c>
      <c r="M52" s="45">
        <f t="shared" si="14"/>
        <v>22.568440152124587</v>
      </c>
      <c r="N52" s="57">
        <f t="shared" si="15"/>
        <v>9.4941162981410496</v>
      </c>
    </row>
    <row r="53" spans="2:14" ht="12.75" x14ac:dyDescent="0.2">
      <c r="B53" s="47" t="s">
        <v>79</v>
      </c>
      <c r="C53" s="48" t="s">
        <v>80</v>
      </c>
      <c r="D53" s="49"/>
      <c r="E53" s="49"/>
      <c r="F53" s="48" t="s">
        <v>80</v>
      </c>
      <c r="I53" s="12">
        <v>84420.98</v>
      </c>
      <c r="J53" s="12">
        <v>20352.47</v>
      </c>
      <c r="K53" s="12">
        <v>15803.43</v>
      </c>
      <c r="L53" s="13">
        <f t="shared" si="13"/>
        <v>77.648707994656178</v>
      </c>
      <c r="M53" s="45">
        <f t="shared" si="14"/>
        <v>18.719789796327881</v>
      </c>
      <c r="N53" s="57">
        <f t="shared" si="15"/>
        <v>2.7264367178356066</v>
      </c>
    </row>
    <row r="54" spans="2:14" ht="12.75" x14ac:dyDescent="0.2">
      <c r="B54" s="47" t="s">
        <v>81</v>
      </c>
      <c r="C54" s="48" t="s">
        <v>82</v>
      </c>
      <c r="D54" s="49"/>
      <c r="E54" s="49"/>
      <c r="F54" s="48" t="s">
        <v>82</v>
      </c>
      <c r="I54" s="12">
        <v>1663.7</v>
      </c>
      <c r="J54" s="12">
        <v>77.23</v>
      </c>
      <c r="K54" s="12">
        <v>57.91</v>
      </c>
      <c r="L54" s="13">
        <f t="shared" si="13"/>
        <v>74.983814579826486</v>
      </c>
      <c r="M54" s="45">
        <f t="shared" si="14"/>
        <v>3.4807958165534649</v>
      </c>
      <c r="N54" s="57">
        <f t="shared" si="15"/>
        <v>9.9907393730259818E-3</v>
      </c>
    </row>
    <row r="55" spans="2:14" ht="12.75" x14ac:dyDescent="0.2">
      <c r="B55" s="47" t="s">
        <v>83</v>
      </c>
      <c r="C55" s="48" t="s">
        <v>84</v>
      </c>
      <c r="D55" s="49"/>
      <c r="E55" s="49"/>
      <c r="F55" s="48" t="s">
        <v>84</v>
      </c>
      <c r="I55" s="12">
        <v>15440.87</v>
      </c>
      <c r="J55" s="12">
        <v>4086.75</v>
      </c>
      <c r="K55" s="12">
        <v>4017.55</v>
      </c>
      <c r="L55" s="13">
        <f t="shared" si="13"/>
        <v>98.306722946106333</v>
      </c>
      <c r="M55" s="45">
        <f t="shared" si="14"/>
        <v>26.018935461538113</v>
      </c>
      <c r="N55" s="57">
        <f t="shared" si="15"/>
        <v>0.69311509183388931</v>
      </c>
    </row>
    <row r="56" spans="2:14" ht="12.75" x14ac:dyDescent="0.2">
      <c r="B56" s="52" t="s">
        <v>85</v>
      </c>
      <c r="C56" s="53" t="s">
        <v>86</v>
      </c>
      <c r="D56" s="49"/>
      <c r="E56" s="49"/>
      <c r="F56" s="53" t="s">
        <v>86</v>
      </c>
      <c r="I56" s="12">
        <v>17214.689999999999</v>
      </c>
      <c r="J56" s="12">
        <v>1065.45</v>
      </c>
      <c r="K56" s="12">
        <v>1065.45</v>
      </c>
      <c r="L56" s="13">
        <f t="shared" si="13"/>
        <v>100</v>
      </c>
      <c r="M56" s="45">
        <f t="shared" si="14"/>
        <v>6.1891907434871039</v>
      </c>
      <c r="N56" s="57">
        <f t="shared" si="15"/>
        <v>0.18381338741133713</v>
      </c>
    </row>
    <row r="57" spans="2:14" ht="16.5" customHeight="1" x14ac:dyDescent="0.2">
      <c r="B57" s="51" t="s">
        <v>87</v>
      </c>
      <c r="C57" s="54"/>
      <c r="D57" s="54"/>
      <c r="E57" s="54"/>
      <c r="F57" s="50"/>
      <c r="I57" s="27">
        <f>SUM(I46:I56)</f>
        <v>3315573.8200000003</v>
      </c>
      <c r="J57" s="27">
        <f t="shared" ref="J57:N57" si="16">SUM(J46:J56)</f>
        <v>594072.25999999989</v>
      </c>
      <c r="K57" s="27">
        <f t="shared" si="16"/>
        <v>579636.78000000014</v>
      </c>
      <c r="L57" s="24">
        <f t="shared" si="13"/>
        <v>97.570080111129954</v>
      </c>
      <c r="M57" s="43">
        <f t="shared" ref="M57" si="17">K57/I57*100</f>
        <v>17.48224625564211</v>
      </c>
      <c r="N57" s="27">
        <f t="shared" si="16"/>
        <v>99.999999999999986</v>
      </c>
    </row>
    <row r="59" spans="2:14" ht="16.5" customHeight="1" x14ac:dyDescent="0.2">
      <c r="F59" s="55" t="s">
        <v>89</v>
      </c>
      <c r="I59" s="56">
        <f>I39-I57</f>
        <v>-91815.520000000484</v>
      </c>
      <c r="J59" s="56">
        <f t="shared" ref="J59:K59" si="18">J39-J57</f>
        <v>-35784.119999999995</v>
      </c>
      <c r="K59" s="56">
        <f t="shared" si="18"/>
        <v>-29347.660000000149</v>
      </c>
    </row>
    <row r="63" spans="2:14" ht="16.5" customHeight="1" x14ac:dyDescent="0.2">
      <c r="I63" s="58"/>
      <c r="J63" s="65"/>
      <c r="K63" s="65"/>
    </row>
    <row r="64" spans="2:14" ht="16.5" customHeight="1" x14ac:dyDescent="0.2">
      <c r="I64" s="58"/>
      <c r="J64" s="65"/>
      <c r="K64" s="65"/>
    </row>
    <row r="65" spans="9:11" ht="16.5" customHeight="1" x14ac:dyDescent="0.2">
      <c r="I65" s="58"/>
      <c r="J65" s="65"/>
      <c r="K65" s="65"/>
    </row>
    <row r="66" spans="9:11" ht="16.5" customHeight="1" x14ac:dyDescent="0.2">
      <c r="I66" s="59"/>
      <c r="J66" s="65"/>
      <c r="K66" s="65"/>
    </row>
    <row r="78" spans="9:11" ht="15.75" customHeight="1" x14ac:dyDescent="0.2"/>
  </sheetData>
  <mergeCells count="28">
    <mergeCell ref="N10:N11"/>
    <mergeCell ref="B8:M8"/>
    <mergeCell ref="B10:B11"/>
    <mergeCell ref="F10:F11"/>
    <mergeCell ref="G10:H10"/>
    <mergeCell ref="I10:I11"/>
    <mergeCell ref="J10:J11"/>
    <mergeCell ref="B1:C1"/>
    <mergeCell ref="B2:C2"/>
    <mergeCell ref="B3:C3"/>
    <mergeCell ref="B4:C4"/>
    <mergeCell ref="B5:C5"/>
    <mergeCell ref="B6:C6"/>
    <mergeCell ref="B9:N9"/>
    <mergeCell ref="B44:B45"/>
    <mergeCell ref="F44:F45"/>
    <mergeCell ref="G44:H44"/>
    <mergeCell ref="I44:I45"/>
    <mergeCell ref="J44:J45"/>
    <mergeCell ref="K44:K45"/>
    <mergeCell ref="L44:L45"/>
    <mergeCell ref="M44:M45"/>
    <mergeCell ref="N44:N45"/>
    <mergeCell ref="B42:N42"/>
    <mergeCell ref="B43:N43"/>
    <mergeCell ref="K10:K11"/>
    <mergeCell ref="L10:L11"/>
    <mergeCell ref="M10:M11"/>
  </mergeCells>
  <printOptions horizontalCentered="1"/>
  <pageMargins left="0.62992125984251968" right="0.23622047244094491" top="0.55118110236220474" bottom="0.39370078740157483" header="0.19685039370078741" footer="0.15748031496062992"/>
  <pageSetup paperSize="9" scale="55" fitToHeight="2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Алексеева</dc:creator>
  <cp:lastModifiedBy>Windows User</cp:lastModifiedBy>
  <cp:lastPrinted>2018-07-09T13:28:48Z</cp:lastPrinted>
  <dcterms:created xsi:type="dcterms:W3CDTF">2017-10-26T14:49:46Z</dcterms:created>
  <dcterms:modified xsi:type="dcterms:W3CDTF">2019-04-08T14:25:02Z</dcterms:modified>
</cp:coreProperties>
</file>